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8960" windowHeight="11580"/>
  </bookViews>
  <sheets>
    <sheet name="Suinvestitor" sheetId="1" r:id="rId1"/>
  </sheets>
  <definedNames>
    <definedName name="_xlnm.Print_Area" localSheetId="0">Suinvestitor!$A$1:$F$116</definedName>
  </definedNames>
  <calcPr calcId="124519"/>
</workbook>
</file>

<file path=xl/calcChain.xml><?xml version="1.0" encoding="utf-8"?>
<calcChain xmlns="http://schemas.openxmlformats.org/spreadsheetml/2006/main">
  <c r="E71" i="1"/>
  <c r="C26"/>
  <c r="C33"/>
  <c r="E85"/>
  <c r="C74"/>
  <c r="E74" s="1"/>
  <c r="G90"/>
  <c r="H91"/>
  <c r="E50"/>
  <c r="E51" s="1"/>
  <c r="E42"/>
  <c r="C32"/>
  <c r="C46" s="1"/>
  <c r="C31"/>
  <c r="C45" s="1"/>
  <c r="E45" s="1"/>
  <c r="D32"/>
  <c r="D31"/>
  <c r="D33" s="1"/>
  <c r="E33" s="1"/>
  <c r="E24"/>
  <c r="E25"/>
  <c r="E23"/>
  <c r="C21"/>
  <c r="E26" l="1"/>
  <c r="E103" s="1"/>
  <c r="E31"/>
  <c r="E32"/>
  <c r="E46"/>
  <c r="C47"/>
  <c r="C68" s="1"/>
  <c r="E68" s="1"/>
  <c r="E47"/>
  <c r="C69" l="1"/>
  <c r="E34"/>
  <c r="E59" s="1"/>
  <c r="C82"/>
  <c r="C85"/>
  <c r="E69"/>
  <c r="E70" s="1"/>
  <c r="C86" l="1"/>
  <c r="C87" l="1"/>
  <c r="E86"/>
  <c r="C88" l="1"/>
  <c r="E87"/>
  <c r="E88" l="1"/>
  <c r="C89"/>
  <c r="C90" l="1"/>
  <c r="E89"/>
  <c r="C91" l="1"/>
  <c r="E90"/>
  <c r="D92" l="1"/>
  <c r="C92"/>
  <c r="E92" l="1"/>
  <c r="E77" l="1"/>
  <c r="E81"/>
  <c r="E78"/>
  <c r="E76"/>
  <c r="E75"/>
  <c r="E79"/>
  <c r="E80"/>
  <c r="E82" l="1"/>
  <c r="D82" l="1"/>
  <c r="E94"/>
  <c r="E96" l="1"/>
  <c r="E98" l="1"/>
  <c r="E101" l="1"/>
  <c r="F98" s="1"/>
  <c r="D105" l="1"/>
  <c r="F57"/>
  <c r="F51"/>
  <c r="F71"/>
  <c r="F53"/>
  <c r="F105"/>
  <c r="F56"/>
  <c r="F103"/>
  <c r="F54"/>
  <c r="E105"/>
  <c r="F34"/>
  <c r="F42"/>
  <c r="E115"/>
  <c r="E107"/>
  <c r="F55"/>
  <c r="F47"/>
  <c r="F59"/>
  <c r="F92"/>
  <c r="F82"/>
  <c r="F94"/>
  <c r="F96"/>
  <c r="E116" l="1"/>
  <c r="D116" s="1"/>
  <c r="E111"/>
  <c r="F107"/>
  <c r="D115"/>
  <c r="F115"/>
  <c r="F116" l="1"/>
  <c r="D111"/>
  <c r="F111"/>
</calcChain>
</file>

<file path=xl/sharedStrings.xml><?xml version="1.0" encoding="utf-8"?>
<sst xmlns="http://schemas.openxmlformats.org/spreadsheetml/2006/main" count="128" uniqueCount="116">
  <si>
    <t>INVESTICIONI PROGRAM</t>
  </si>
  <si>
    <t>PODACI O LOKACIJI</t>
  </si>
  <si>
    <t>Lokacija</t>
  </si>
  <si>
    <t>Opština</t>
  </si>
  <si>
    <t>Površina GP</t>
  </si>
  <si>
    <t>Namena Lokacije</t>
  </si>
  <si>
    <t>Vlasništvo / pravo korišćenja</t>
  </si>
  <si>
    <t>POSTOJEĆE STANJE</t>
  </si>
  <si>
    <t>Objekti za rušenje</t>
  </si>
  <si>
    <t>Stanje infastrukture</t>
  </si>
  <si>
    <t>PLANIRANO STANJE</t>
  </si>
  <si>
    <t>BRGP nadzemno</t>
  </si>
  <si>
    <t>BRGP podzemno</t>
  </si>
  <si>
    <t>UKUPNO BRGP</t>
  </si>
  <si>
    <t>Poslovno stambena</t>
  </si>
  <si>
    <t>neto površina STAMBENA</t>
  </si>
  <si>
    <t>neto površina POSLOVNA</t>
  </si>
  <si>
    <t>KOMERCIJALNE POVRŠINE</t>
  </si>
  <si>
    <t>DATUM</t>
  </si>
  <si>
    <t>KURS eura</t>
  </si>
  <si>
    <t>URBANISTIČKI PARAMETRI</t>
  </si>
  <si>
    <t>Stepen zauzetosti:</t>
  </si>
  <si>
    <t>Spratnost:</t>
  </si>
  <si>
    <t>Koeficijent  izgrađenosti:</t>
  </si>
  <si>
    <t>POVRŠINA/KOM</t>
  </si>
  <si>
    <t>UKUPNO</t>
  </si>
  <si>
    <t>UKUPNO tržišna vrednost</t>
  </si>
  <si>
    <t>I</t>
  </si>
  <si>
    <t>DIREKCIJA ZA GRAĐEVINSKO ZEMLJIŠTE (Naknada za magistralnu, primarnu i sekundarnu mrežu)</t>
  </si>
  <si>
    <t>Stambeni</t>
  </si>
  <si>
    <t xml:space="preserve">Poslovno - komercijalni </t>
  </si>
  <si>
    <t>Garaže (redukovana površina)</t>
  </si>
  <si>
    <t xml:space="preserve">UKUPNO I </t>
  </si>
  <si>
    <t>II</t>
  </si>
  <si>
    <t>uslovi</t>
  </si>
  <si>
    <t>takse za odobrenje za priključenje</t>
  </si>
  <si>
    <t>izvođenje spoljne mreže</t>
  </si>
  <si>
    <t>trošak trafo stanice</t>
  </si>
  <si>
    <t xml:space="preserve">UKUPNO II </t>
  </si>
  <si>
    <t>-</t>
  </si>
  <si>
    <t>III</t>
  </si>
  <si>
    <t xml:space="preserve">UKUPNO III </t>
  </si>
  <si>
    <t>IV</t>
  </si>
  <si>
    <t>V</t>
  </si>
  <si>
    <t xml:space="preserve">VODOVOD I KANALZACIJA (uslovi, saglasnost na priključak, vodomer) </t>
  </si>
  <si>
    <t>VI</t>
  </si>
  <si>
    <t>VII</t>
  </si>
  <si>
    <t>PRTIVPOŽARNA SAGLASNOST</t>
  </si>
  <si>
    <t>UKUPNO IV</t>
  </si>
  <si>
    <t>PROJEKTOVANJE</t>
  </si>
  <si>
    <t>A. PARTICIPACIJE</t>
  </si>
  <si>
    <t>Elaborat geomehanike</t>
  </si>
  <si>
    <t>Projekat osiguranja temeljne jame</t>
  </si>
  <si>
    <t>Idejni projekat</t>
  </si>
  <si>
    <t>Revizija i saglasnosti</t>
  </si>
  <si>
    <t>Urbanistička dokumentacija</t>
  </si>
  <si>
    <t>Geodetske podloge, sinhron plan</t>
  </si>
  <si>
    <t>UKUPNO B. I</t>
  </si>
  <si>
    <t>TROŠKOVI PRIPREMANJA I OPREMANJA LOKACIJE</t>
  </si>
  <si>
    <t>Rušenje postojećih objekata</t>
  </si>
  <si>
    <t>rekonstrukcija podzemnjih instalacija, sanacije</t>
  </si>
  <si>
    <t>interne saobraćajnice</t>
  </si>
  <si>
    <t>slobodne površine sa ozelenjavanjem</t>
  </si>
  <si>
    <t>lokalna vodovodna mreža u kompleksu</t>
  </si>
  <si>
    <t>lokalna kanalizaciona mreža kišna i fekalna u kompleksu</t>
  </si>
  <si>
    <t xml:space="preserve">nepredviđeni radovi </t>
  </si>
  <si>
    <t>prateći troškovi</t>
  </si>
  <si>
    <t>TROŠKOVI IZGRADNJE</t>
  </si>
  <si>
    <t>GRUBI GRAĐEVINSKI RADOVI</t>
  </si>
  <si>
    <t>INSTALATERSKI RADOVI</t>
  </si>
  <si>
    <t>GRAĐEVINSKO ZANATSKI RADOVI</t>
  </si>
  <si>
    <t xml:space="preserve">NADZOR </t>
  </si>
  <si>
    <t>PRIPREMNI I ZEMLJANI RADOVI</t>
  </si>
  <si>
    <t>PRATEĆI TROŠKOVI REALIZACIJE</t>
  </si>
  <si>
    <t>UKUPNO B. III</t>
  </si>
  <si>
    <t>UKUPNO B. II</t>
  </si>
  <si>
    <t>TROŠKOVI FINANSIRANJA</t>
  </si>
  <si>
    <t>TROŠKOVI INVESTICIJE - PROIZVODNA VREDNOST OBJEKTA</t>
  </si>
  <si>
    <t>TEHNIČKI PRIJEM</t>
  </si>
  <si>
    <t>UKUPNO B  I - IV</t>
  </si>
  <si>
    <t>B. PROJEKTOVANJE PRIPREMANJE I OPREMANJE IZVOĐENJE</t>
  </si>
  <si>
    <t>RAZLIKA PROIZVODNE CENE I TRŽIŠNE VREDNOSTI</t>
  </si>
  <si>
    <t>MOGUĆI OSTVARENI PROFIT INVESTITORA</t>
  </si>
  <si>
    <t>UKUPNO B I - III</t>
  </si>
  <si>
    <t>Zona po Odluci o GZ</t>
  </si>
  <si>
    <t>PROIZVODNA CENA INVESTICIJE A+B 
(BEZ TROŠKOVA PRIBAVLJANJA LOKACIJE)</t>
  </si>
  <si>
    <t>PROJEKTOVANA TRŽIŠNA VREDNOST (KOMERCIJALNIH POVRŠINA)</t>
  </si>
  <si>
    <t xml:space="preserve">MINIMALNI PLANIRAN PROFIT INVESTITORA </t>
  </si>
  <si>
    <t>MAKSIMALNA CENA PRIBAVLJANJA LOKACIJE</t>
  </si>
  <si>
    <t>PREPORUČENA VREDNOST LOKACIJE (PODELA PROFITA)</t>
  </si>
  <si>
    <t>ANALIZA CENA PRIBAVLJANJA LOKACIJE SA STANOVIŠTA ISPLATIVOSTI INVESTICIJE</t>
  </si>
  <si>
    <t xml:space="preserve">VREDNOST LOKACIJE </t>
  </si>
  <si>
    <t>% 
od proizvodne cene</t>
  </si>
  <si>
    <t>% 
od tržišne cene</t>
  </si>
  <si>
    <t>suinvestitori</t>
  </si>
  <si>
    <t>TT mreža</t>
  </si>
  <si>
    <t>Naknada za konverziju prava korišćenja građ. zemljišta u pravo vlasništva</t>
  </si>
  <si>
    <t>Gasna instalacija (projekat, instalacija, priključak)</t>
  </si>
  <si>
    <t>VIII</t>
  </si>
  <si>
    <t>IX</t>
  </si>
  <si>
    <t>UKUPNO  A   I - IX</t>
  </si>
  <si>
    <r>
      <t>CENA Eura/m</t>
    </r>
    <r>
      <rPr>
        <b/>
        <sz val="11"/>
        <color indexed="8"/>
        <rFont val="Calibri"/>
        <family val="2"/>
        <charset val="238"/>
      </rPr>
      <t>²</t>
    </r>
  </si>
  <si>
    <t>troškovi priključka</t>
  </si>
  <si>
    <t>Čika Stevina 19</t>
  </si>
  <si>
    <t>Novi Sad</t>
  </si>
  <si>
    <t>I zona</t>
  </si>
  <si>
    <t>nije potrebna sanacija</t>
  </si>
  <si>
    <t>Su+Pr+4+Pk</t>
  </si>
  <si>
    <t xml:space="preserve"> GARAŽE (11 kom )</t>
  </si>
  <si>
    <t>ELEKTROPRIVREDA SRBIJE - NOVI SAD (EPSNS)</t>
  </si>
  <si>
    <t xml:space="preserve">NOVOSADSKE ELEKTRANE (Participacija po ugovoru, takse za energetsku saglasnost na projekat, pregled instalacija, probno grejanje)  </t>
  </si>
  <si>
    <t>Projekat za dobijanje GD</t>
  </si>
  <si>
    <t>Elaborat energetske efikasnosti</t>
  </si>
  <si>
    <t>Naknada za umanjenje obima prava na javnoj svojini grada Novog Sada</t>
  </si>
  <si>
    <t xml:space="preserve">Posto su trzisne cene po kvadratu, u Novom Sadu dosta manje nego u Beogradu,investitor nije mogao da ostvari veci profit. Isto vazi i za keficijent izgradjenosti. Ukoliko bi cenu kvadrata sa 1300 eura povecao na 1500 eura, profit bi porastao za 2,5%. Za cene koje nisam nasao uzeo sam vase cene sa primera umanjene za 15-25% . U troskove projektovanja sam ubacio I cenu izrade ELABORATA ENERGETSKE EFIKASNOSTI. </t>
  </si>
  <si>
    <t>Duško Ćuk G5538</t>
  </si>
</sst>
</file>

<file path=xl/styles.xml><?xml version="1.0" encoding="utf-8"?>
<styleSheet xmlns="http://schemas.openxmlformats.org/spreadsheetml/2006/main">
  <numFmts count="15">
    <numFmt numFmtId="164" formatCode="_-* #,##0.00\ _D_i_n_._-;\-* #,##0.00\ _D_i_n_._-;_-* &quot;-&quot;??\ _D_i_n_._-;_-@_-"/>
    <numFmt numFmtId="165" formatCode="#,##0.00\ &quot;m2&quot;"/>
    <numFmt numFmtId="166" formatCode="_-* #,##0\ _D_i_n_._-;\-* #,##0\ _D_i_n_._-;_-* &quot;-&quot;??\ _D_i_n_._-;_-@_-"/>
    <numFmt numFmtId="167" formatCode="#,##0.00\ [$EUR]"/>
    <numFmt numFmtId="168" formatCode="#,##0.00\ [$EUR]&quot;/m2&quot;"/>
    <numFmt numFmtId="169" formatCode="#,##0\ [$EUR]&quot;/m2&quot;"/>
    <numFmt numFmtId="170" formatCode="#,##0\ [$EUR]"/>
    <numFmt numFmtId="171" formatCode="#,##0.00\ &quot;din/m2&quot;"/>
    <numFmt numFmtId="172" formatCode="#,##0.00\ [$EUR]&quot;/brojilu&quot;"/>
    <numFmt numFmtId="173" formatCode="#,##0.00\ [$EUR]&quot;/st jed&quot;"/>
    <numFmt numFmtId="174" formatCode="0.0%"/>
    <numFmt numFmtId="175" formatCode="#,##0.00\ &quot;m²&quot;"/>
    <numFmt numFmtId="176" formatCode="#,##0.00\ [$EUR]&quot;/m²&quot;"/>
    <numFmt numFmtId="177" formatCode="#,##0.00\ [$€-1]"/>
    <numFmt numFmtId="178" formatCode="#,##0\ [$€-1]"/>
  </numFmts>
  <fonts count="1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/>
    <xf numFmtId="0" fontId="4" fillId="0" borderId="0" xfId="0" applyFont="1"/>
    <xf numFmtId="165" fontId="0" fillId="0" borderId="0" xfId="0" applyNumberFormat="1"/>
    <xf numFmtId="9" fontId="2" fillId="0" borderId="0" xfId="2" applyFont="1"/>
    <xf numFmtId="165" fontId="0" fillId="0" borderId="0" xfId="0" applyNumberFormat="1" applyAlignment="1">
      <alignment horizontal="center"/>
    </xf>
    <xf numFmtId="9" fontId="2" fillId="0" borderId="0" xfId="2" applyFont="1" applyAlignment="1">
      <alignment horizontal="center"/>
    </xf>
    <xf numFmtId="164" fontId="2" fillId="0" borderId="0" xfId="1" applyFont="1" applyAlignment="1">
      <alignment horizontal="center"/>
    </xf>
    <xf numFmtId="166" fontId="2" fillId="0" borderId="0" xfId="1" applyNumberFormat="1" applyFont="1"/>
    <xf numFmtId="167" fontId="0" fillId="0" borderId="0" xfId="0" applyNumberFormat="1"/>
    <xf numFmtId="168" fontId="0" fillId="0" borderId="0" xfId="0" applyNumberFormat="1"/>
    <xf numFmtId="170" fontId="0" fillId="0" borderId="0" xfId="0" applyNumberFormat="1"/>
    <xf numFmtId="0" fontId="3" fillId="0" borderId="0" xfId="0" applyFont="1" applyAlignment="1">
      <alignment horizontal="center"/>
    </xf>
    <xf numFmtId="170" fontId="3" fillId="0" borderId="0" xfId="0" applyNumberFormat="1" applyFont="1"/>
    <xf numFmtId="0" fontId="5" fillId="0" borderId="0" xfId="0" applyFont="1" applyAlignment="1">
      <alignment vertical="center"/>
    </xf>
    <xf numFmtId="168" fontId="0" fillId="0" borderId="0" xfId="0" applyNumberFormat="1" applyAlignment="1">
      <alignment horizontal="center"/>
    </xf>
    <xf numFmtId="170" fontId="0" fillId="0" borderId="0" xfId="0" applyNumberFormat="1" applyAlignment="1">
      <alignment horizontal="center"/>
    </xf>
    <xf numFmtId="0" fontId="0" fillId="0" borderId="0" xfId="0" applyAlignment="1">
      <alignment horizontal="justify" vertical="top" wrapText="1"/>
    </xf>
    <xf numFmtId="0" fontId="0" fillId="0" borderId="0" xfId="0" applyAlignment="1">
      <alignment vertical="top"/>
    </xf>
    <xf numFmtId="172" fontId="0" fillId="0" borderId="0" xfId="0" applyNumberFormat="1"/>
    <xf numFmtId="173" fontId="0" fillId="0" borderId="0" xfId="0" applyNumberFormat="1"/>
    <xf numFmtId="0" fontId="5" fillId="0" borderId="1" xfId="0" applyFont="1" applyBorder="1"/>
    <xf numFmtId="0" fontId="5" fillId="0" borderId="2" xfId="0" applyFont="1" applyBorder="1"/>
    <xf numFmtId="174" fontId="2" fillId="0" borderId="0" xfId="2" applyNumberFormat="1" applyFont="1"/>
    <xf numFmtId="0" fontId="4" fillId="0" borderId="1" xfId="0" applyFont="1" applyBorder="1"/>
    <xf numFmtId="0" fontId="0" fillId="0" borderId="2" xfId="0" applyBorder="1"/>
    <xf numFmtId="9" fontId="2" fillId="0" borderId="2" xfId="2" applyFont="1" applyBorder="1"/>
    <xf numFmtId="9" fontId="0" fillId="0" borderId="2" xfId="0" applyNumberFormat="1" applyBorder="1"/>
    <xf numFmtId="170" fontId="0" fillId="0" borderId="0" xfId="0" applyNumberFormat="1" applyBorder="1"/>
    <xf numFmtId="10" fontId="2" fillId="0" borderId="0" xfId="2" applyNumberFormat="1" applyFont="1"/>
    <xf numFmtId="170" fontId="6" fillId="0" borderId="0" xfId="0" applyNumberFormat="1" applyFont="1"/>
    <xf numFmtId="168" fontId="0" fillId="0" borderId="2" xfId="0" applyNumberFormat="1" applyBorder="1"/>
    <xf numFmtId="170" fontId="3" fillId="0" borderId="2" xfId="0" applyNumberFormat="1" applyFont="1" applyBorder="1"/>
    <xf numFmtId="0" fontId="3" fillId="0" borderId="1" xfId="0" applyFont="1" applyBorder="1"/>
    <xf numFmtId="165" fontId="0" fillId="0" borderId="2" xfId="0" applyNumberFormat="1" applyBorder="1"/>
    <xf numFmtId="169" fontId="7" fillId="0" borderId="2" xfId="0" applyNumberFormat="1" applyFont="1" applyBorder="1"/>
    <xf numFmtId="170" fontId="4" fillId="0" borderId="3" xfId="0" applyNumberFormat="1" applyFont="1" applyBorder="1"/>
    <xf numFmtId="0" fontId="0" fillId="0" borderId="1" xfId="0" applyBorder="1"/>
    <xf numFmtId="170" fontId="6" fillId="0" borderId="2" xfId="0" applyNumberFormat="1" applyFont="1" applyBorder="1"/>
    <xf numFmtId="170" fontId="0" fillId="0" borderId="2" xfId="0" applyNumberFormat="1" applyBorder="1"/>
    <xf numFmtId="0" fontId="0" fillId="0" borderId="0" xfId="0" applyAlignment="1">
      <alignment horizontal="center" wrapText="1"/>
    </xf>
    <xf numFmtId="10" fontId="2" fillId="0" borderId="2" xfId="2" applyNumberFormat="1" applyFont="1" applyBorder="1"/>
    <xf numFmtId="0" fontId="4" fillId="0" borderId="4" xfId="0" applyFont="1" applyBorder="1"/>
    <xf numFmtId="0" fontId="0" fillId="0" borderId="5" xfId="0" applyBorder="1"/>
    <xf numFmtId="9" fontId="2" fillId="0" borderId="6" xfId="2" applyFont="1" applyBorder="1"/>
    <xf numFmtId="0" fontId="0" fillId="0" borderId="5" xfId="0" applyBorder="1" applyAlignment="1">
      <alignment horizontal="center" wrapText="1"/>
    </xf>
    <xf numFmtId="170" fontId="0" fillId="0" borderId="5" xfId="0" applyNumberFormat="1" applyBorder="1"/>
    <xf numFmtId="0" fontId="4" fillId="0" borderId="7" xfId="0" applyFont="1" applyBorder="1"/>
    <xf numFmtId="0" fontId="0" fillId="0" borderId="0" xfId="0" applyBorder="1"/>
    <xf numFmtId="10" fontId="2" fillId="0" borderId="0" xfId="2" applyNumberFormat="1" applyFont="1" applyBorder="1" applyAlignment="1">
      <alignment horizontal="right" wrapText="1"/>
    </xf>
    <xf numFmtId="0" fontId="3" fillId="0" borderId="2" xfId="0" applyFont="1" applyBorder="1"/>
    <xf numFmtId="0" fontId="8" fillId="0" borderId="0" xfId="0" applyFont="1"/>
    <xf numFmtId="0" fontId="0" fillId="0" borderId="0" xfId="0" applyAlignment="1">
      <alignment horizontal="center"/>
    </xf>
    <xf numFmtId="0" fontId="8" fillId="0" borderId="0" xfId="0" applyFont="1" applyFill="1"/>
    <xf numFmtId="0" fontId="9" fillId="0" borderId="0" xfId="0" applyFont="1" applyFill="1"/>
    <xf numFmtId="170" fontId="9" fillId="0" borderId="0" xfId="0" applyNumberFormat="1" applyFont="1" applyFill="1"/>
    <xf numFmtId="10" fontId="8" fillId="0" borderId="0" xfId="2" applyNumberFormat="1" applyFont="1" applyFill="1"/>
    <xf numFmtId="175" fontId="0" fillId="0" borderId="0" xfId="0" applyNumberFormat="1"/>
    <xf numFmtId="175" fontId="3" fillId="0" borderId="3" xfId="0" applyNumberFormat="1" applyFont="1" applyBorder="1"/>
    <xf numFmtId="175" fontId="3" fillId="0" borderId="0" xfId="0" applyNumberFormat="1" applyFont="1"/>
    <xf numFmtId="175" fontId="2" fillId="0" borderId="0" xfId="1" applyNumberFormat="1" applyFont="1"/>
    <xf numFmtId="175" fontId="10" fillId="0" borderId="2" xfId="0" applyNumberFormat="1" applyFont="1" applyBorder="1"/>
    <xf numFmtId="0" fontId="3" fillId="0" borderId="0" xfId="0" applyFont="1" applyFill="1" applyBorder="1"/>
    <xf numFmtId="176" fontId="0" fillId="0" borderId="0" xfId="0" applyNumberFormat="1"/>
    <xf numFmtId="176" fontId="6" fillId="0" borderId="2" xfId="0" applyNumberFormat="1" applyFont="1" applyBorder="1"/>
    <xf numFmtId="0" fontId="5" fillId="2" borderId="0" xfId="0" applyFont="1" applyFill="1"/>
    <xf numFmtId="0" fontId="0" fillId="2" borderId="0" xfId="0" applyFill="1"/>
    <xf numFmtId="175" fontId="0" fillId="2" borderId="0" xfId="0" applyNumberFormat="1" applyFill="1"/>
    <xf numFmtId="0" fontId="0" fillId="3" borderId="0" xfId="0" applyFill="1"/>
    <xf numFmtId="14" fontId="0" fillId="3" borderId="0" xfId="0" applyNumberFormat="1" applyFill="1" applyAlignment="1">
      <alignment horizontal="center"/>
    </xf>
    <xf numFmtId="0" fontId="0" fillId="4" borderId="0" xfId="0" applyFill="1"/>
    <xf numFmtId="0" fontId="0" fillId="5" borderId="0" xfId="0" applyFill="1"/>
    <xf numFmtId="0" fontId="5" fillId="4" borderId="0" xfId="0" applyFont="1" applyFill="1"/>
    <xf numFmtId="0" fontId="4" fillId="5" borderId="0" xfId="0" applyFont="1" applyFill="1"/>
    <xf numFmtId="170" fontId="0" fillId="5" borderId="0" xfId="0" applyNumberFormat="1" applyFill="1"/>
    <xf numFmtId="0" fontId="4" fillId="6" borderId="9" xfId="0" applyFont="1" applyFill="1" applyBorder="1"/>
    <xf numFmtId="0" fontId="0" fillId="6" borderId="10" xfId="0" applyFill="1" applyBorder="1"/>
    <xf numFmtId="10" fontId="2" fillId="6" borderId="10" xfId="2" applyNumberFormat="1" applyFont="1" applyFill="1" applyBorder="1"/>
    <xf numFmtId="170" fontId="0" fillId="6" borderId="10" xfId="0" applyNumberFormat="1" applyFill="1" applyBorder="1"/>
    <xf numFmtId="0" fontId="4" fillId="2" borderId="1" xfId="0" applyFont="1" applyFill="1" applyBorder="1"/>
    <xf numFmtId="0" fontId="5" fillId="0" borderId="8" xfId="0" applyFont="1" applyBorder="1" applyAlignment="1">
      <alignment vertical="center"/>
    </xf>
    <xf numFmtId="0" fontId="0" fillId="0" borderId="8" xfId="0" applyBorder="1"/>
    <xf numFmtId="164" fontId="2" fillId="0" borderId="8" xfId="1" applyFont="1" applyBorder="1"/>
    <xf numFmtId="0" fontId="0" fillId="0" borderId="11" xfId="0" applyBorder="1"/>
    <xf numFmtId="170" fontId="5" fillId="0" borderId="2" xfId="0" applyNumberFormat="1" applyFont="1" applyBorder="1"/>
    <xf numFmtId="10" fontId="2" fillId="0" borderId="12" xfId="2" applyNumberFormat="1" applyFont="1" applyBorder="1"/>
    <xf numFmtId="0" fontId="0" fillId="0" borderId="12" xfId="0" applyBorder="1" applyAlignment="1">
      <alignment horizontal="center" wrapText="1"/>
    </xf>
    <xf numFmtId="10" fontId="2" fillId="6" borderId="12" xfId="2" applyNumberFormat="1" applyFont="1" applyFill="1" applyBorder="1"/>
    <xf numFmtId="171" fontId="2" fillId="0" borderId="8" xfId="1" applyNumberFormat="1" applyFont="1" applyBorder="1" applyAlignment="1">
      <alignment horizontal="left"/>
    </xf>
    <xf numFmtId="177" fontId="0" fillId="0" borderId="0" xfId="0" applyNumberFormat="1"/>
    <xf numFmtId="178" fontId="0" fillId="0" borderId="0" xfId="0" applyNumberFormat="1"/>
    <xf numFmtId="0" fontId="0" fillId="0" borderId="0" xfId="0" applyAlignment="1">
      <alignment horizontal="justify" vertical="top" wrapText="1"/>
    </xf>
    <xf numFmtId="0" fontId="4" fillId="0" borderId="1" xfId="0" applyFont="1" applyBorder="1" applyAlignment="1">
      <alignment horizontal="justify" wrapText="1"/>
    </xf>
    <xf numFmtId="0" fontId="4" fillId="0" borderId="2" xfId="0" applyFont="1" applyBorder="1" applyAlignment="1">
      <alignment horizontal="justify" wrapText="1"/>
    </xf>
    <xf numFmtId="0" fontId="5" fillId="3" borderId="0" xfId="0" applyFont="1" applyFill="1" applyAlignment="1">
      <alignment horizontal="center" vertic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0" xfId="0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57151</xdr:colOff>
      <xdr:row>0</xdr:row>
      <xdr:rowOff>419100</xdr:rowOff>
    </xdr:from>
    <xdr:to>
      <xdr:col>15</xdr:col>
      <xdr:colOff>243417</xdr:colOff>
      <xdr:row>19</xdr:row>
      <xdr:rowOff>105834</xdr:rowOff>
    </xdr:to>
    <xdr:pic>
      <xdr:nvPicPr>
        <xdr:cNvPr id="2" name="Picture 1" descr="Untitled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7484" y="419100"/>
          <a:ext cx="5943600" cy="3666067"/>
        </a:xfrm>
        <a:prstGeom prst="rect">
          <a:avLst/>
        </a:prstGeom>
      </xdr:spPr>
    </xdr:pic>
    <xdr:clientData/>
  </xdr:twoCellAnchor>
  <xdr:twoCellAnchor editAs="oneCell">
    <xdr:from>
      <xdr:col>8</xdr:col>
      <xdr:colOff>95252</xdr:colOff>
      <xdr:row>21</xdr:row>
      <xdr:rowOff>201083</xdr:rowOff>
    </xdr:from>
    <xdr:to>
      <xdr:col>14</xdr:col>
      <xdr:colOff>582084</xdr:colOff>
      <xdr:row>40</xdr:row>
      <xdr:rowOff>148167</xdr:rowOff>
    </xdr:to>
    <xdr:pic>
      <xdr:nvPicPr>
        <xdr:cNvPr id="4" name="Picture 3" descr="struja 1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60835" y="4561416"/>
          <a:ext cx="5630332" cy="4138084"/>
        </a:xfrm>
        <a:prstGeom prst="rect">
          <a:avLst/>
        </a:prstGeom>
      </xdr:spPr>
    </xdr:pic>
    <xdr:clientData/>
  </xdr:twoCellAnchor>
  <xdr:twoCellAnchor editAs="oneCell">
    <xdr:from>
      <xdr:col>8</xdr:col>
      <xdr:colOff>105834</xdr:colOff>
      <xdr:row>42</xdr:row>
      <xdr:rowOff>0</xdr:rowOff>
    </xdr:from>
    <xdr:to>
      <xdr:col>21</xdr:col>
      <xdr:colOff>95250</xdr:colOff>
      <xdr:row>70</xdr:row>
      <xdr:rowOff>142875</xdr:rowOff>
    </xdr:to>
    <xdr:pic>
      <xdr:nvPicPr>
        <xdr:cNvPr id="5" name="Picture 4" descr="struja 2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49734" y="8924925"/>
          <a:ext cx="9381066" cy="5991225"/>
        </a:xfrm>
        <a:prstGeom prst="rect">
          <a:avLst/>
        </a:prstGeom>
      </xdr:spPr>
    </xdr:pic>
    <xdr:clientData/>
  </xdr:twoCellAnchor>
  <xdr:twoCellAnchor editAs="oneCell">
    <xdr:from>
      <xdr:col>15</xdr:col>
      <xdr:colOff>359832</xdr:colOff>
      <xdr:row>1</xdr:row>
      <xdr:rowOff>10584</xdr:rowOff>
    </xdr:from>
    <xdr:to>
      <xdr:col>28</xdr:col>
      <xdr:colOff>561976</xdr:colOff>
      <xdr:row>23</xdr:row>
      <xdr:rowOff>95250</xdr:rowOff>
    </xdr:to>
    <xdr:pic>
      <xdr:nvPicPr>
        <xdr:cNvPr id="6" name="Picture 5" descr="parcela.jp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352057" y="458259"/>
          <a:ext cx="8126944" cy="4580466"/>
        </a:xfrm>
        <a:prstGeom prst="rect">
          <a:avLst/>
        </a:prstGeom>
      </xdr:spPr>
    </xdr:pic>
    <xdr:clientData/>
  </xdr:twoCellAnchor>
  <xdr:twoCellAnchor editAs="oneCell">
    <xdr:from>
      <xdr:col>8</xdr:col>
      <xdr:colOff>286806</xdr:colOff>
      <xdr:row>69</xdr:row>
      <xdr:rowOff>62442</xdr:rowOff>
    </xdr:from>
    <xdr:to>
      <xdr:col>21</xdr:col>
      <xdr:colOff>38099</xdr:colOff>
      <xdr:row>89</xdr:row>
      <xdr:rowOff>142875</xdr:rowOff>
    </xdr:to>
    <xdr:pic>
      <xdr:nvPicPr>
        <xdr:cNvPr id="7" name="Picture 6" descr="protivpozarno.jp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630706" y="14645217"/>
          <a:ext cx="9142943" cy="3976158"/>
        </a:xfrm>
        <a:prstGeom prst="rect">
          <a:avLst/>
        </a:prstGeom>
      </xdr:spPr>
    </xdr:pic>
    <xdr:clientData/>
  </xdr:twoCellAnchor>
  <xdr:twoCellAnchor editAs="oneCell">
    <xdr:from>
      <xdr:col>21</xdr:col>
      <xdr:colOff>104774</xdr:colOff>
      <xdr:row>43</xdr:row>
      <xdr:rowOff>9525</xdr:rowOff>
    </xdr:from>
    <xdr:to>
      <xdr:col>29</xdr:col>
      <xdr:colOff>76199</xdr:colOff>
      <xdr:row>59</xdr:row>
      <xdr:rowOff>28575</xdr:rowOff>
    </xdr:to>
    <xdr:pic>
      <xdr:nvPicPr>
        <xdr:cNvPr id="8" name="Picture 7" descr="indeks.jpg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754599" y="9124950"/>
          <a:ext cx="4848225" cy="3333750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23</xdr:row>
      <xdr:rowOff>161925</xdr:rowOff>
    </xdr:from>
    <xdr:to>
      <xdr:col>28</xdr:col>
      <xdr:colOff>561975</xdr:colOff>
      <xdr:row>42</xdr:row>
      <xdr:rowOff>171450</xdr:rowOff>
    </xdr:to>
    <xdr:pic>
      <xdr:nvPicPr>
        <xdr:cNvPr id="9" name="Picture 8" descr="IMG_7452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4773275" y="5105400"/>
          <a:ext cx="7705725" cy="3990975"/>
        </a:xfrm>
        <a:prstGeom prst="rect">
          <a:avLst/>
        </a:prstGeom>
      </xdr:spPr>
    </xdr:pic>
    <xdr:clientData/>
  </xdr:twoCellAnchor>
  <xdr:twoCellAnchor editAs="oneCell">
    <xdr:from>
      <xdr:col>21</xdr:col>
      <xdr:colOff>57150</xdr:colOff>
      <xdr:row>60</xdr:row>
      <xdr:rowOff>219076</xdr:rowOff>
    </xdr:from>
    <xdr:to>
      <xdr:col>28</xdr:col>
      <xdr:colOff>561975</xdr:colOff>
      <xdr:row>85</xdr:row>
      <xdr:rowOff>76201</xdr:rowOff>
    </xdr:to>
    <xdr:pic>
      <xdr:nvPicPr>
        <xdr:cNvPr id="10" name="Picture 9" descr="projekat za gd.jp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706975" y="12839701"/>
          <a:ext cx="4772025" cy="4953000"/>
        </a:xfrm>
        <a:prstGeom prst="rect">
          <a:avLst/>
        </a:prstGeom>
      </xdr:spPr>
    </xdr:pic>
    <xdr:clientData/>
  </xdr:twoCellAnchor>
  <xdr:twoCellAnchor editAs="oneCell">
    <xdr:from>
      <xdr:col>8</xdr:col>
      <xdr:colOff>266700</xdr:colOff>
      <xdr:row>89</xdr:row>
      <xdr:rowOff>161925</xdr:rowOff>
    </xdr:from>
    <xdr:to>
      <xdr:col>18</xdr:col>
      <xdr:colOff>409575</xdr:colOff>
      <xdr:row>113</xdr:row>
      <xdr:rowOff>352425</xdr:rowOff>
    </xdr:to>
    <xdr:pic>
      <xdr:nvPicPr>
        <xdr:cNvPr id="11" name="Picture 10" descr="energetska efikasnost.jp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610600" y="18640425"/>
          <a:ext cx="7705725" cy="6057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44"/>
  <sheetViews>
    <sheetView tabSelected="1" zoomScaleSheetLayoutView="80" workbookViewId="0">
      <selection activeCell="G7" sqref="G7"/>
    </sheetView>
  </sheetViews>
  <sheetFormatPr defaultRowHeight="15"/>
  <cols>
    <col min="1" max="1" width="4.28515625" customWidth="1"/>
    <col min="2" max="2" width="30.42578125" customWidth="1"/>
    <col min="3" max="3" width="21.140625" customWidth="1"/>
    <col min="4" max="5" width="18.42578125" customWidth="1"/>
    <col min="6" max="6" width="14.85546875" customWidth="1"/>
    <col min="7" max="7" width="17.5703125" customWidth="1"/>
    <col min="8" max="8" width="9.140625" hidden="1" customWidth="1"/>
    <col min="11" max="11" width="31.140625" customWidth="1"/>
  </cols>
  <sheetData>
    <row r="1" spans="1:8" ht="35.25" customHeight="1">
      <c r="A1" s="94" t="s">
        <v>0</v>
      </c>
      <c r="B1" s="94"/>
      <c r="C1" s="94"/>
      <c r="D1" s="94"/>
      <c r="E1" s="68" t="s">
        <v>18</v>
      </c>
      <c r="F1" s="69">
        <v>42312</v>
      </c>
      <c r="G1" s="80"/>
      <c r="H1" s="14"/>
    </row>
    <row r="2" spans="1:8" ht="18.75">
      <c r="A2" s="65" t="s">
        <v>1</v>
      </c>
      <c r="B2" s="66"/>
      <c r="E2" t="s">
        <v>19</v>
      </c>
      <c r="F2" s="52">
        <v>120.04</v>
      </c>
      <c r="G2" s="81"/>
    </row>
    <row r="3" spans="1:8">
      <c r="A3">
        <v>1</v>
      </c>
      <c r="B3" t="s">
        <v>2</v>
      </c>
      <c r="C3" t="s">
        <v>103</v>
      </c>
      <c r="G3" s="81"/>
    </row>
    <row r="4" spans="1:8">
      <c r="B4" t="s">
        <v>3</v>
      </c>
      <c r="C4" t="s">
        <v>104</v>
      </c>
      <c r="G4" s="81"/>
    </row>
    <row r="5" spans="1:8">
      <c r="B5" t="s">
        <v>84</v>
      </c>
      <c r="C5" t="s">
        <v>105</v>
      </c>
      <c r="G5" s="81"/>
    </row>
    <row r="6" spans="1:8">
      <c r="B6" t="s">
        <v>5</v>
      </c>
      <c r="C6" t="s">
        <v>14</v>
      </c>
      <c r="G6" s="81"/>
    </row>
    <row r="7" spans="1:8">
      <c r="B7" t="s">
        <v>6</v>
      </c>
      <c r="C7" s="51" t="s">
        <v>94</v>
      </c>
      <c r="G7" s="81"/>
    </row>
    <row r="8" spans="1:8">
      <c r="B8" t="s">
        <v>4</v>
      </c>
      <c r="C8" s="57">
        <v>683</v>
      </c>
      <c r="G8" s="81"/>
    </row>
    <row r="9" spans="1:8">
      <c r="A9" s="1" t="s">
        <v>20</v>
      </c>
      <c r="C9" s="5"/>
      <c r="G9" s="81"/>
    </row>
    <row r="10" spans="1:8">
      <c r="B10" t="s">
        <v>21</v>
      </c>
      <c r="C10" s="6">
        <v>0.6</v>
      </c>
      <c r="G10" s="81"/>
    </row>
    <row r="11" spans="1:8">
      <c r="B11" t="s">
        <v>23</v>
      </c>
      <c r="C11" s="7">
        <v>1.5</v>
      </c>
      <c r="G11" s="81"/>
    </row>
    <row r="12" spans="1:8">
      <c r="B12" t="s">
        <v>22</v>
      </c>
      <c r="C12" s="5" t="s">
        <v>107</v>
      </c>
      <c r="G12" s="81"/>
    </row>
    <row r="13" spans="1:8">
      <c r="C13" s="3"/>
      <c r="G13" s="81"/>
    </row>
    <row r="14" spans="1:8">
      <c r="A14" s="1" t="s">
        <v>7</v>
      </c>
      <c r="C14" s="3"/>
      <c r="G14" s="81"/>
    </row>
    <row r="15" spans="1:8">
      <c r="B15" t="s">
        <v>8</v>
      </c>
      <c r="C15" s="57">
        <v>0</v>
      </c>
      <c r="G15" s="81"/>
    </row>
    <row r="16" spans="1:8">
      <c r="B16" s="51" t="s">
        <v>9</v>
      </c>
      <c r="C16" s="57" t="s">
        <v>106</v>
      </c>
      <c r="G16" s="81"/>
    </row>
    <row r="17" spans="1:7">
      <c r="C17" s="57"/>
      <c r="G17" s="81"/>
    </row>
    <row r="18" spans="1:7" ht="18.75">
      <c r="A18" s="65" t="s">
        <v>10</v>
      </c>
      <c r="B18" s="66"/>
      <c r="C18" s="57"/>
      <c r="G18" s="81"/>
    </row>
    <row r="19" spans="1:7">
      <c r="B19" t="s">
        <v>11</v>
      </c>
      <c r="C19" s="57">
        <v>1043</v>
      </c>
      <c r="D19" s="9"/>
      <c r="G19" s="81"/>
    </row>
    <row r="20" spans="1:7">
      <c r="B20" t="s">
        <v>12</v>
      </c>
      <c r="C20" s="57">
        <v>147</v>
      </c>
      <c r="D20" s="9"/>
      <c r="G20" s="81"/>
    </row>
    <row r="21" spans="1:7">
      <c r="B21" s="37" t="s">
        <v>13</v>
      </c>
      <c r="C21" s="58">
        <f>SUM(C19:C20)</f>
        <v>1190</v>
      </c>
      <c r="D21" s="9"/>
      <c r="G21" s="81"/>
    </row>
    <row r="22" spans="1:7" ht="31.5" customHeight="1">
      <c r="A22" s="65" t="s">
        <v>17</v>
      </c>
      <c r="B22" s="66"/>
      <c r="C22" s="59" t="s">
        <v>24</v>
      </c>
      <c r="D22" s="1" t="s">
        <v>101</v>
      </c>
      <c r="E22" s="12" t="s">
        <v>25</v>
      </c>
      <c r="F22" s="12"/>
      <c r="G22" s="81"/>
    </row>
    <row r="23" spans="1:7">
      <c r="B23" t="s">
        <v>15</v>
      </c>
      <c r="C23" s="57">
        <v>600</v>
      </c>
      <c r="D23" s="89">
        <v>1300</v>
      </c>
      <c r="E23" s="11">
        <f>+D23*C23</f>
        <v>780000</v>
      </c>
      <c r="F23" s="11"/>
      <c r="G23" s="81"/>
    </row>
    <row r="24" spans="1:7">
      <c r="B24" t="s">
        <v>16</v>
      </c>
      <c r="C24" s="57">
        <v>147</v>
      </c>
      <c r="D24" s="89">
        <v>1800</v>
      </c>
      <c r="E24" s="11">
        <f>+D24*C24</f>
        <v>264600</v>
      </c>
      <c r="F24" s="11"/>
      <c r="G24" s="81"/>
    </row>
    <row r="25" spans="1:7">
      <c r="B25" t="s">
        <v>108</v>
      </c>
      <c r="C25" s="60">
        <v>15</v>
      </c>
      <c r="D25" s="90">
        <v>7500</v>
      </c>
      <c r="E25" s="11">
        <f>+D25*C25</f>
        <v>112500</v>
      </c>
      <c r="F25" s="11"/>
      <c r="G25" s="81"/>
    </row>
    <row r="26" spans="1:7" ht="20.25" customHeight="1">
      <c r="B26" s="24" t="s">
        <v>26</v>
      </c>
      <c r="C26" s="61">
        <f>15*11+C24+C23</f>
        <v>912</v>
      </c>
      <c r="D26" s="35"/>
      <c r="E26" s="36">
        <f>SUM(E23:E25)</f>
        <v>1157100</v>
      </c>
      <c r="F26" s="29"/>
      <c r="G26" s="81"/>
    </row>
    <row r="27" spans="1:7">
      <c r="C27" s="57"/>
      <c r="G27" s="81"/>
    </row>
    <row r="28" spans="1:7" ht="28.5" customHeight="1">
      <c r="A28" s="65" t="s">
        <v>77</v>
      </c>
      <c r="B28" s="66"/>
      <c r="C28" s="67"/>
      <c r="D28" s="66"/>
      <c r="G28" s="81"/>
    </row>
    <row r="29" spans="1:7" ht="24.75" customHeight="1">
      <c r="A29" s="72" t="s">
        <v>50</v>
      </c>
      <c r="B29" s="70"/>
      <c r="C29" s="57"/>
      <c r="G29" s="81"/>
    </row>
    <row r="30" spans="1:7">
      <c r="A30" t="s">
        <v>27</v>
      </c>
      <c r="B30" s="1" t="s">
        <v>28</v>
      </c>
      <c r="C30" s="57"/>
      <c r="G30" s="81"/>
    </row>
    <row r="31" spans="1:7">
      <c r="B31" t="s">
        <v>29</v>
      </c>
      <c r="C31" s="57">
        <f>+C23</f>
        <v>600</v>
      </c>
      <c r="D31" s="63">
        <f>+G31/F2</f>
        <v>108.29723425524824</v>
      </c>
      <c r="E31" s="11">
        <f>+D31*C31</f>
        <v>64978.340553148948</v>
      </c>
      <c r="F31" s="11"/>
      <c r="G31" s="88">
        <v>13000</v>
      </c>
    </row>
    <row r="32" spans="1:7">
      <c r="B32" t="s">
        <v>30</v>
      </c>
      <c r="C32" s="57">
        <f>+C24</f>
        <v>147</v>
      </c>
      <c r="D32" s="63">
        <f>+G32/F2</f>
        <v>166.61112962345885</v>
      </c>
      <c r="E32" s="11">
        <f>+D32*C32</f>
        <v>24491.836054648451</v>
      </c>
      <c r="F32" s="11"/>
      <c r="G32" s="88">
        <v>20000</v>
      </c>
    </row>
    <row r="33" spans="1:7">
      <c r="B33" t="s">
        <v>31</v>
      </c>
      <c r="C33" s="57">
        <f>15*12/2</f>
        <v>90</v>
      </c>
      <c r="D33" s="63">
        <f>+D31</f>
        <v>108.29723425524824</v>
      </c>
      <c r="E33" s="11">
        <f>+D33*C33</f>
        <v>9746.7510829723415</v>
      </c>
      <c r="F33" s="11"/>
      <c r="G33" s="81"/>
    </row>
    <row r="34" spans="1:7">
      <c r="B34" s="33" t="s">
        <v>32</v>
      </c>
      <c r="C34" s="34"/>
      <c r="D34" s="25"/>
      <c r="E34" s="32">
        <f>SUM(E31:E33)</f>
        <v>99216.927690769749</v>
      </c>
      <c r="F34" s="85">
        <f>E34/E$101</f>
        <v>0.13198189745312228</v>
      </c>
      <c r="G34" s="81"/>
    </row>
    <row r="35" spans="1:7">
      <c r="C35" s="3"/>
      <c r="G35" s="81"/>
    </row>
    <row r="36" spans="1:7">
      <c r="A36" t="s">
        <v>33</v>
      </c>
      <c r="B36" s="1" t="s">
        <v>109</v>
      </c>
      <c r="C36" s="3"/>
      <c r="G36" s="81"/>
    </row>
    <row r="37" spans="1:7">
      <c r="B37" t="s">
        <v>34</v>
      </c>
      <c r="C37" s="3"/>
      <c r="D37" s="10"/>
      <c r="E37" s="11">
        <v>50</v>
      </c>
      <c r="F37" s="11"/>
      <c r="G37" s="81"/>
    </row>
    <row r="38" spans="1:7">
      <c r="B38" t="s">
        <v>35</v>
      </c>
      <c r="C38" s="3"/>
      <c r="D38" s="10"/>
      <c r="E38" s="11">
        <v>50</v>
      </c>
      <c r="F38" s="11"/>
      <c r="G38" s="81"/>
    </row>
    <row r="39" spans="1:7">
      <c r="B39" t="s">
        <v>102</v>
      </c>
      <c r="C39" s="8"/>
      <c r="D39" s="19"/>
      <c r="E39" s="11">
        <v>4000</v>
      </c>
      <c r="F39" s="11"/>
      <c r="G39" s="81"/>
    </row>
    <row r="40" spans="1:7">
      <c r="B40" t="s">
        <v>36</v>
      </c>
      <c r="D40" s="10"/>
      <c r="E40" s="11">
        <v>700</v>
      </c>
      <c r="F40" s="11"/>
      <c r="G40" s="81"/>
    </row>
    <row r="41" spans="1:7">
      <c r="B41" t="s">
        <v>37</v>
      </c>
      <c r="D41" s="15" t="s">
        <v>39</v>
      </c>
      <c r="E41" s="16" t="s">
        <v>39</v>
      </c>
      <c r="F41" s="16"/>
      <c r="G41" s="81"/>
    </row>
    <row r="42" spans="1:7">
      <c r="B42" s="33" t="s">
        <v>38</v>
      </c>
      <c r="C42" s="25"/>
      <c r="D42" s="31"/>
      <c r="E42" s="32">
        <f>SUM(E37:E41)</f>
        <v>4800</v>
      </c>
      <c r="F42" s="85">
        <f>E42/E$101</f>
        <v>6.385131272654024E-3</v>
      </c>
      <c r="G42" s="81"/>
    </row>
    <row r="43" spans="1:7">
      <c r="G43" s="81"/>
    </row>
    <row r="44" spans="1:7" ht="28.5" customHeight="1">
      <c r="A44" s="18" t="s">
        <v>40</v>
      </c>
      <c r="B44" s="91" t="s">
        <v>110</v>
      </c>
      <c r="C44" s="91"/>
      <c r="D44" s="91"/>
      <c r="E44" s="91"/>
      <c r="F44" s="17"/>
      <c r="G44" s="81"/>
    </row>
    <row r="45" spans="1:7" ht="18" customHeight="1">
      <c r="B45" t="s">
        <v>29</v>
      </c>
      <c r="C45" s="57">
        <f>+C31</f>
        <v>600</v>
      </c>
      <c r="D45" s="63">
        <v>25</v>
      </c>
      <c r="E45" s="11">
        <f>+D45*C45</f>
        <v>15000</v>
      </c>
      <c r="F45" s="11"/>
      <c r="G45" s="81"/>
    </row>
    <row r="46" spans="1:7">
      <c r="B46" t="s">
        <v>30</v>
      </c>
      <c r="C46" s="60">
        <f>+C32</f>
        <v>147</v>
      </c>
      <c r="D46" s="63">
        <v>25</v>
      </c>
      <c r="E46" s="11">
        <f>+D46*C46</f>
        <v>3675</v>
      </c>
      <c r="F46" s="11"/>
      <c r="G46" s="81"/>
    </row>
    <row r="47" spans="1:7" ht="15.75">
      <c r="A47" s="1"/>
      <c r="B47" s="33" t="s">
        <v>41</v>
      </c>
      <c r="C47" s="61">
        <f>SUM(C45:C46)</f>
        <v>747</v>
      </c>
      <c r="D47" s="50"/>
      <c r="E47" s="32">
        <f>SUM(E45:E46)</f>
        <v>18675</v>
      </c>
      <c r="F47" s="85">
        <f>E47/E$101</f>
        <v>2.4842151357669564E-2</v>
      </c>
      <c r="G47" s="81"/>
    </row>
    <row r="48" spans="1:7">
      <c r="E48" s="11"/>
      <c r="F48" s="11"/>
      <c r="G48" s="81"/>
    </row>
    <row r="49" spans="1:7">
      <c r="A49" t="s">
        <v>42</v>
      </c>
      <c r="B49" s="1" t="s">
        <v>95</v>
      </c>
      <c r="E49" s="11"/>
      <c r="F49" s="11"/>
      <c r="G49" s="81"/>
    </row>
    <row r="50" spans="1:7">
      <c r="B50" t="s">
        <v>34</v>
      </c>
      <c r="C50">
        <v>11</v>
      </c>
      <c r="D50" s="20">
        <v>40</v>
      </c>
      <c r="E50" s="11">
        <f>+D50*C50</f>
        <v>440</v>
      </c>
      <c r="F50" s="11"/>
      <c r="G50" s="81"/>
    </row>
    <row r="51" spans="1:7">
      <c r="B51" s="33" t="s">
        <v>48</v>
      </c>
      <c r="C51" s="50"/>
      <c r="D51" s="50"/>
      <c r="E51" s="32">
        <f>+E50</f>
        <v>440</v>
      </c>
      <c r="F51" s="85">
        <f>E51/E$101</f>
        <v>5.8530369999328557E-4</v>
      </c>
      <c r="G51" s="81"/>
    </row>
    <row r="52" spans="1:7">
      <c r="B52" s="1"/>
      <c r="C52" s="1"/>
      <c r="D52" s="1"/>
      <c r="E52" s="13"/>
      <c r="F52" s="13"/>
      <c r="G52" s="81"/>
    </row>
    <row r="53" spans="1:7">
      <c r="A53" t="s">
        <v>43</v>
      </c>
      <c r="B53" s="1" t="s">
        <v>44</v>
      </c>
      <c r="C53" s="1"/>
      <c r="D53" s="1"/>
      <c r="E53" s="13">
        <v>1800</v>
      </c>
      <c r="F53" s="29">
        <f>E53/E$101</f>
        <v>2.3944242272452591E-3</v>
      </c>
      <c r="G53" s="81"/>
    </row>
    <row r="54" spans="1:7">
      <c r="A54" s="53" t="s">
        <v>45</v>
      </c>
      <c r="B54" s="62" t="s">
        <v>96</v>
      </c>
      <c r="E54" s="13">
        <v>700</v>
      </c>
      <c r="F54" s="29">
        <f>E54/E$101</f>
        <v>9.3116497726204522E-4</v>
      </c>
      <c r="G54" s="81"/>
    </row>
    <row r="55" spans="1:7">
      <c r="A55" t="s">
        <v>46</v>
      </c>
      <c r="B55" s="54" t="s">
        <v>113</v>
      </c>
      <c r="C55" s="53"/>
      <c r="D55" s="53"/>
      <c r="E55" s="55">
        <v>180</v>
      </c>
      <c r="F55" s="56">
        <f>E55/E$101</f>
        <v>2.394424227245259E-4</v>
      </c>
      <c r="G55" s="81"/>
    </row>
    <row r="56" spans="1:7">
      <c r="A56" s="53" t="s">
        <v>98</v>
      </c>
      <c r="B56" s="62" t="s">
        <v>97</v>
      </c>
      <c r="E56" s="55">
        <v>2000</v>
      </c>
      <c r="F56" s="56">
        <f>E56/E$101</f>
        <v>2.6604713636058435E-3</v>
      </c>
      <c r="G56" s="81"/>
    </row>
    <row r="57" spans="1:7">
      <c r="A57" t="s">
        <v>99</v>
      </c>
      <c r="B57" t="s">
        <v>47</v>
      </c>
      <c r="E57" s="13">
        <v>300</v>
      </c>
      <c r="F57" s="29">
        <f>E57/E$101</f>
        <v>3.990707045408765E-4</v>
      </c>
      <c r="G57" s="81"/>
    </row>
    <row r="58" spans="1:7">
      <c r="E58" s="11"/>
      <c r="F58" s="11"/>
      <c r="G58" s="81"/>
    </row>
    <row r="59" spans="1:7" ht="18.75">
      <c r="A59" s="21" t="s">
        <v>100</v>
      </c>
      <c r="B59" s="22"/>
      <c r="C59" s="22"/>
      <c r="D59" s="22"/>
      <c r="E59" s="84">
        <f>+E57+E56+E55+E54+E53+E51+E47+E42+E34</f>
        <v>128111.92769076975</v>
      </c>
      <c r="F59" s="85">
        <f>E59/E$101</f>
        <v>0.17041905747881769</v>
      </c>
      <c r="G59" s="81"/>
    </row>
    <row r="60" spans="1:7">
      <c r="E60" s="11"/>
      <c r="F60" s="11"/>
      <c r="G60" s="81"/>
    </row>
    <row r="61" spans="1:7" ht="24.75" customHeight="1">
      <c r="A61" s="72" t="s">
        <v>80</v>
      </c>
      <c r="B61" s="70"/>
      <c r="C61" s="70"/>
      <c r="D61" s="70"/>
      <c r="E61" s="11"/>
      <c r="F61" s="11"/>
      <c r="G61" s="81"/>
    </row>
    <row r="62" spans="1:7" ht="24.75" customHeight="1">
      <c r="A62" t="s">
        <v>27</v>
      </c>
      <c r="B62" s="1" t="s">
        <v>49</v>
      </c>
      <c r="D62" s="10"/>
      <c r="E62" s="11"/>
      <c r="F62" s="11"/>
      <c r="G62" s="81"/>
    </row>
    <row r="63" spans="1:7">
      <c r="B63" t="s">
        <v>55</v>
      </c>
      <c r="D63" s="23"/>
      <c r="E63" s="11">
        <v>480</v>
      </c>
      <c r="F63" s="11"/>
      <c r="G63" s="81"/>
    </row>
    <row r="64" spans="1:7">
      <c r="B64" t="s">
        <v>56</v>
      </c>
      <c r="D64" s="23"/>
      <c r="E64" s="11">
        <v>800</v>
      </c>
      <c r="F64" s="11"/>
      <c r="G64" s="81"/>
    </row>
    <row r="65" spans="1:7">
      <c r="B65" t="s">
        <v>112</v>
      </c>
      <c r="D65" s="23"/>
      <c r="E65" s="11">
        <v>900</v>
      </c>
      <c r="F65" s="11"/>
      <c r="G65" s="81"/>
    </row>
    <row r="66" spans="1:7">
      <c r="B66" t="s">
        <v>51</v>
      </c>
      <c r="D66" s="4"/>
      <c r="E66" s="11">
        <v>800</v>
      </c>
      <c r="F66" s="11"/>
      <c r="G66" s="81"/>
    </row>
    <row r="67" spans="1:7">
      <c r="B67" t="s">
        <v>52</v>
      </c>
      <c r="D67" s="4"/>
      <c r="E67" s="11">
        <v>600</v>
      </c>
      <c r="F67" s="11"/>
      <c r="G67" s="81"/>
    </row>
    <row r="68" spans="1:7">
      <c r="B68" t="s">
        <v>53</v>
      </c>
      <c r="C68" s="57">
        <f>+C47</f>
        <v>747</v>
      </c>
      <c r="D68" s="63">
        <v>3</v>
      </c>
      <c r="E68" s="11">
        <f>+D68*C68</f>
        <v>2241</v>
      </c>
      <c r="F68" s="11"/>
      <c r="G68" s="81"/>
    </row>
    <row r="69" spans="1:7">
      <c r="B69" t="s">
        <v>111</v>
      </c>
      <c r="C69" s="60">
        <f>+C68</f>
        <v>747</v>
      </c>
      <c r="D69" s="63">
        <v>6</v>
      </c>
      <c r="E69" s="11">
        <f>+D69*C69</f>
        <v>4482</v>
      </c>
      <c r="F69" s="11"/>
      <c r="G69" s="81"/>
    </row>
    <row r="70" spans="1:7">
      <c r="B70" t="s">
        <v>54</v>
      </c>
      <c r="D70" s="10"/>
      <c r="E70" s="11">
        <f>+E69*0.02</f>
        <v>89.64</v>
      </c>
      <c r="F70" s="11"/>
      <c r="G70" s="81"/>
    </row>
    <row r="71" spans="1:7" ht="15.75">
      <c r="B71" s="24" t="s">
        <v>57</v>
      </c>
      <c r="C71" s="25"/>
      <c r="D71" s="31"/>
      <c r="E71" s="32">
        <f>SUM(E63:E70)</f>
        <v>10392.64</v>
      </c>
      <c r="F71" s="85">
        <f>E71/E$101</f>
        <v>1.3824660556132315E-2</v>
      </c>
      <c r="G71" s="81"/>
    </row>
    <row r="72" spans="1:7">
      <c r="D72" s="10"/>
      <c r="E72" s="11"/>
      <c r="F72" s="11"/>
      <c r="G72" s="81"/>
    </row>
    <row r="73" spans="1:7" ht="15.75">
      <c r="A73" t="s">
        <v>33</v>
      </c>
      <c r="B73" s="2" t="s">
        <v>58</v>
      </c>
      <c r="D73" s="10"/>
      <c r="E73" s="11"/>
      <c r="F73" s="11"/>
      <c r="G73" s="81"/>
    </row>
    <row r="74" spans="1:7">
      <c r="B74" t="s">
        <v>59</v>
      </c>
      <c r="C74" s="57">
        <f>+C15</f>
        <v>0</v>
      </c>
      <c r="D74" s="63">
        <v>10</v>
      </c>
      <c r="E74" s="11">
        <f>+D74*C74</f>
        <v>0</v>
      </c>
      <c r="F74" s="11"/>
      <c r="G74" s="81"/>
    </row>
    <row r="75" spans="1:7">
      <c r="B75" s="1" t="s">
        <v>60</v>
      </c>
      <c r="D75" s="23">
        <v>0</v>
      </c>
      <c r="E75" s="11">
        <f>+D75*$E$92</f>
        <v>0</v>
      </c>
      <c r="F75" s="11"/>
      <c r="G75" s="81"/>
    </row>
    <row r="76" spans="1:7">
      <c r="B76" t="s">
        <v>61</v>
      </c>
      <c r="D76" s="23">
        <v>5.0000000000000001E-3</v>
      </c>
      <c r="E76" s="11">
        <f t="shared" ref="E76:E81" si="0">+D76*$E$92</f>
        <v>2466.9675000000002</v>
      </c>
      <c r="F76" s="11"/>
      <c r="G76" s="81"/>
    </row>
    <row r="77" spans="1:7">
      <c r="B77" s="1" t="s">
        <v>62</v>
      </c>
      <c r="D77" s="23">
        <v>8.0000000000000002E-3</v>
      </c>
      <c r="E77" s="11">
        <f t="shared" si="0"/>
        <v>3947.1480000000001</v>
      </c>
      <c r="F77" s="11"/>
      <c r="G77" s="81"/>
    </row>
    <row r="78" spans="1:7">
      <c r="B78" t="s">
        <v>63</v>
      </c>
      <c r="D78" s="23">
        <v>2.5000000000000001E-2</v>
      </c>
      <c r="E78" s="11">
        <f t="shared" si="0"/>
        <v>12334.837500000001</v>
      </c>
      <c r="F78" s="11"/>
      <c r="G78" s="81"/>
    </row>
    <row r="79" spans="1:7">
      <c r="B79" s="1" t="s">
        <v>64</v>
      </c>
      <c r="D79" s="23">
        <v>2.5000000000000001E-2</v>
      </c>
      <c r="E79" s="11">
        <f t="shared" si="0"/>
        <v>12334.837500000001</v>
      </c>
      <c r="F79" s="11"/>
      <c r="G79" s="81"/>
    </row>
    <row r="80" spans="1:7">
      <c r="B80" t="s">
        <v>65</v>
      </c>
      <c r="D80" s="4">
        <v>3.5000000000000003E-2</v>
      </c>
      <c r="E80" s="11">
        <f t="shared" si="0"/>
        <v>17268.772500000003</v>
      </c>
      <c r="F80" s="11"/>
      <c r="G80" s="81"/>
    </row>
    <row r="81" spans="1:8">
      <c r="B81" s="1" t="s">
        <v>66</v>
      </c>
      <c r="D81" s="4">
        <v>0.03</v>
      </c>
      <c r="E81" s="11">
        <f t="shared" si="0"/>
        <v>14801.805</v>
      </c>
      <c r="F81" s="11"/>
      <c r="G81" s="81"/>
    </row>
    <row r="82" spans="1:8" ht="15.75">
      <c r="B82" s="24" t="s">
        <v>75</v>
      </c>
      <c r="C82" s="61">
        <f>+C69</f>
        <v>747</v>
      </c>
      <c r="D82" s="64">
        <f>+E82/C82</f>
        <v>84.544000000000011</v>
      </c>
      <c r="E82" s="32">
        <f>SUM(E74:E81)</f>
        <v>63154.368000000009</v>
      </c>
      <c r="F82" s="85">
        <f>E82/E$101</f>
        <v>8.401019377531263E-2</v>
      </c>
      <c r="G82" s="81"/>
    </row>
    <row r="83" spans="1:8" ht="15.75">
      <c r="B83" s="2"/>
      <c r="D83" s="10"/>
      <c r="E83" s="11"/>
      <c r="F83" s="11"/>
      <c r="G83" s="81"/>
    </row>
    <row r="84" spans="1:8" ht="18.75">
      <c r="A84" t="s">
        <v>40</v>
      </c>
      <c r="B84" s="65" t="s">
        <v>67</v>
      </c>
      <c r="D84" s="10"/>
      <c r="E84" s="11"/>
      <c r="F84" s="11"/>
      <c r="G84" s="81"/>
    </row>
    <row r="85" spans="1:8">
      <c r="B85" t="s">
        <v>72</v>
      </c>
      <c r="C85" s="57">
        <f>+C69</f>
        <v>747</v>
      </c>
      <c r="D85" s="63">
        <v>60</v>
      </c>
      <c r="E85" s="11">
        <f>163035/2</f>
        <v>81517.5</v>
      </c>
      <c r="F85" s="11"/>
      <c r="G85" s="81"/>
    </row>
    <row r="86" spans="1:8">
      <c r="B86" t="s">
        <v>68</v>
      </c>
      <c r="C86" s="57">
        <f>+C85</f>
        <v>747</v>
      </c>
      <c r="D86" s="63">
        <v>110</v>
      </c>
      <c r="E86" s="11">
        <f>+D86*C86</f>
        <v>82170</v>
      </c>
      <c r="F86" s="11"/>
      <c r="G86" s="81"/>
    </row>
    <row r="87" spans="1:8">
      <c r="B87" t="s">
        <v>69</v>
      </c>
      <c r="C87" s="57">
        <f t="shared" ref="C87:C92" si="1">+C86</f>
        <v>747</v>
      </c>
      <c r="D87" s="63">
        <v>200</v>
      </c>
      <c r="E87" s="11">
        <f>+D87*C87</f>
        <v>149400</v>
      </c>
      <c r="F87" s="11"/>
      <c r="G87" s="82">
        <v>163035</v>
      </c>
    </row>
    <row r="88" spans="1:8">
      <c r="B88" t="s">
        <v>70</v>
      </c>
      <c r="C88" s="57">
        <f t="shared" si="1"/>
        <v>747</v>
      </c>
      <c r="D88" s="63">
        <v>260</v>
      </c>
      <c r="E88" s="11">
        <f>+D88*C88</f>
        <v>194220</v>
      </c>
      <c r="F88" s="11"/>
      <c r="G88" s="82">
        <v>460339</v>
      </c>
    </row>
    <row r="89" spans="1:8">
      <c r="B89" t="s">
        <v>71</v>
      </c>
      <c r="C89" s="57">
        <f t="shared" si="1"/>
        <v>747</v>
      </c>
      <c r="D89" s="63">
        <v>10</v>
      </c>
      <c r="E89" s="11">
        <f>+D89*C89</f>
        <v>7470</v>
      </c>
      <c r="F89" s="11"/>
      <c r="G89" s="82">
        <v>353780</v>
      </c>
    </row>
    <row r="90" spans="1:8">
      <c r="B90" t="s">
        <v>73</v>
      </c>
      <c r="C90" s="57">
        <f t="shared" si="1"/>
        <v>747</v>
      </c>
      <c r="D90" s="63">
        <v>18</v>
      </c>
      <c r="E90" s="11">
        <f>+D90*C90</f>
        <v>13446</v>
      </c>
      <c r="F90" s="11"/>
      <c r="G90" s="82">
        <f>SUM(G87:G89)</f>
        <v>977154</v>
      </c>
      <c r="H90">
        <v>2660</v>
      </c>
    </row>
    <row r="91" spans="1:8">
      <c r="B91" t="s">
        <v>78</v>
      </c>
      <c r="C91" s="57">
        <f t="shared" si="1"/>
        <v>747</v>
      </c>
      <c r="D91" s="63">
        <v>2.5</v>
      </c>
      <c r="E91" s="11">
        <v>2000</v>
      </c>
      <c r="F91" s="11"/>
      <c r="G91" s="81"/>
      <c r="H91">
        <f>+G90/H90</f>
        <v>367.35112781954888</v>
      </c>
    </row>
    <row r="92" spans="1:8" ht="15.75">
      <c r="B92" s="24" t="s">
        <v>74</v>
      </c>
      <c r="C92" s="61">
        <f t="shared" si="1"/>
        <v>747</v>
      </c>
      <c r="D92" s="64">
        <f>SUM(D85:D91)</f>
        <v>660.5</v>
      </c>
      <c r="E92" s="32">
        <f>+D92*C92</f>
        <v>493393.5</v>
      </c>
      <c r="F92" s="85">
        <f>E92/E$101</f>
        <v>0.65632963886962981</v>
      </c>
      <c r="G92" s="81"/>
    </row>
    <row r="93" spans="1:8">
      <c r="E93" s="11"/>
      <c r="F93" s="11"/>
      <c r="G93" s="81"/>
    </row>
    <row r="94" spans="1:8" ht="15.75">
      <c r="B94" s="24" t="s">
        <v>83</v>
      </c>
      <c r="C94" s="25"/>
      <c r="D94" s="25"/>
      <c r="E94" s="32">
        <f>+E92+E82+E71</f>
        <v>566940.50800000003</v>
      </c>
      <c r="F94" s="85">
        <f>E94/E$101</f>
        <v>0.75416449320107481</v>
      </c>
      <c r="G94" s="81"/>
    </row>
    <row r="95" spans="1:8">
      <c r="E95" s="11"/>
      <c r="F95" s="11"/>
      <c r="G95" s="81"/>
    </row>
    <row r="96" spans="1:8" ht="15.75">
      <c r="A96" t="s">
        <v>42</v>
      </c>
      <c r="B96" s="79" t="s">
        <v>76</v>
      </c>
      <c r="C96" s="25"/>
      <c r="D96" s="27">
        <v>0.1</v>
      </c>
      <c r="E96" s="38">
        <f>+D96*E94</f>
        <v>56694.050800000005</v>
      </c>
      <c r="F96" s="85">
        <f>E96/E$101</f>
        <v>7.5416449320107479E-2</v>
      </c>
      <c r="G96" s="81"/>
    </row>
    <row r="97" spans="2:7">
      <c r="E97" s="30"/>
      <c r="F97" s="11"/>
      <c r="G97" s="81"/>
    </row>
    <row r="98" spans="2:7" ht="15.75">
      <c r="B98" s="24" t="s">
        <v>79</v>
      </c>
      <c r="C98" s="25"/>
      <c r="D98" s="25"/>
      <c r="E98" s="38">
        <f>+E96+E94</f>
        <v>623634.5588</v>
      </c>
      <c r="F98" s="85">
        <f>E98/E$101</f>
        <v>0.82958094252118231</v>
      </c>
      <c r="G98" s="81"/>
    </row>
    <row r="99" spans="2:7">
      <c r="E99" s="30"/>
      <c r="F99" s="11"/>
      <c r="G99" s="81"/>
    </row>
    <row r="100" spans="2:7">
      <c r="E100" s="30"/>
      <c r="F100" s="11"/>
      <c r="G100" s="81"/>
    </row>
    <row r="101" spans="2:7" ht="29.25" customHeight="1">
      <c r="B101" s="92" t="s">
        <v>85</v>
      </c>
      <c r="C101" s="93"/>
      <c r="D101" s="93"/>
      <c r="E101" s="38">
        <f>+E98+E59</f>
        <v>751746.48649076978</v>
      </c>
      <c r="F101" s="85">
        <v>1</v>
      </c>
      <c r="G101" s="81"/>
    </row>
    <row r="102" spans="2:7">
      <c r="E102" s="30"/>
      <c r="F102" s="11"/>
      <c r="G102" s="81"/>
    </row>
    <row r="103" spans="2:7" ht="15.75">
      <c r="B103" s="24" t="s">
        <v>86</v>
      </c>
      <c r="C103" s="25"/>
      <c r="D103" s="25"/>
      <c r="E103" s="38">
        <f>+E26</f>
        <v>1157100</v>
      </c>
      <c r="F103" s="85">
        <f>E103/E101</f>
        <v>1.5392157074141608</v>
      </c>
      <c r="G103" s="81"/>
    </row>
    <row r="104" spans="2:7" ht="15.75">
      <c r="B104" s="2"/>
      <c r="E104" s="30"/>
      <c r="F104" s="11"/>
      <c r="G104" s="81"/>
    </row>
    <row r="105" spans="2:7" ht="15.75">
      <c r="B105" s="24" t="s">
        <v>81</v>
      </c>
      <c r="C105" s="25"/>
      <c r="D105" s="26">
        <f>1-(E101/E103)</f>
        <v>0.35031848026033208</v>
      </c>
      <c r="E105" s="38">
        <f>+E103-E101</f>
        <v>405353.51350923022</v>
      </c>
      <c r="F105" s="85">
        <f>+(E103-E101)/E101</f>
        <v>0.53921570741416069</v>
      </c>
      <c r="G105" s="81"/>
    </row>
    <row r="106" spans="2:7" ht="36.75" customHeight="1">
      <c r="B106" s="2"/>
      <c r="D106" s="40" t="s">
        <v>92</v>
      </c>
      <c r="E106" s="11"/>
      <c r="F106" s="40" t="s">
        <v>93</v>
      </c>
      <c r="G106" s="81"/>
    </row>
    <row r="107" spans="2:7" ht="15.75">
      <c r="B107" s="24" t="s">
        <v>87</v>
      </c>
      <c r="C107" s="25"/>
      <c r="D107" s="27">
        <v>0.25</v>
      </c>
      <c r="E107" s="39">
        <f>+D107*E101</f>
        <v>187936.62162269244</v>
      </c>
      <c r="F107" s="85">
        <f>+E107/E103</f>
        <v>0.16242037993491698</v>
      </c>
      <c r="G107" s="81"/>
    </row>
    <row r="108" spans="2:7" ht="15.75">
      <c r="B108" s="2"/>
      <c r="E108" s="11"/>
      <c r="F108" s="11"/>
      <c r="G108" s="81"/>
    </row>
    <row r="109" spans="2:7" ht="39" customHeight="1">
      <c r="B109" s="73" t="s">
        <v>90</v>
      </c>
      <c r="C109" s="71"/>
      <c r="D109" s="71"/>
      <c r="E109" s="71"/>
      <c r="F109" s="74"/>
      <c r="G109" s="81"/>
    </row>
    <row r="110" spans="2:7" ht="43.5" customHeight="1">
      <c r="B110" s="2"/>
      <c r="D110" s="40" t="s">
        <v>92</v>
      </c>
      <c r="F110" s="40" t="s">
        <v>93</v>
      </c>
      <c r="G110" s="81"/>
    </row>
    <row r="111" spans="2:7" ht="20.25" customHeight="1">
      <c r="B111" s="24" t="s">
        <v>88</v>
      </c>
      <c r="C111" s="25"/>
      <c r="D111" s="41">
        <f>+E111/E101</f>
        <v>0.28921570741416069</v>
      </c>
      <c r="E111" s="39">
        <f>+E103-(E107+E101)</f>
        <v>217416.89188653778</v>
      </c>
      <c r="F111" s="85">
        <f>+E111/E103</f>
        <v>0.18789810032541507</v>
      </c>
      <c r="G111" s="81"/>
    </row>
    <row r="112" spans="2:7" ht="15.75">
      <c r="B112" s="2"/>
      <c r="D112" s="4"/>
      <c r="F112" s="11"/>
      <c r="G112" s="81"/>
    </row>
    <row r="113" spans="2:18" ht="15.75">
      <c r="B113" s="42" t="s">
        <v>89</v>
      </c>
      <c r="C113" s="43"/>
      <c r="D113" s="44"/>
      <c r="E113" s="11"/>
      <c r="F113" s="11"/>
      <c r="G113" s="81"/>
    </row>
    <row r="114" spans="2:18" ht="45">
      <c r="B114" s="42"/>
      <c r="C114" s="43"/>
      <c r="D114" s="45" t="s">
        <v>92</v>
      </c>
      <c r="E114" s="46"/>
      <c r="F114" s="86" t="s">
        <v>93</v>
      </c>
      <c r="G114" s="81"/>
    </row>
    <row r="115" spans="2:18" ht="15.75">
      <c r="B115" s="47" t="s">
        <v>91</v>
      </c>
      <c r="C115" s="48"/>
      <c r="D115" s="49">
        <f>+E115/E101</f>
        <v>0.26960785370708035</v>
      </c>
      <c r="E115" s="28">
        <f>+(E103-E101)/2</f>
        <v>202676.75675461511</v>
      </c>
      <c r="F115" s="85">
        <f>+E115/E103</f>
        <v>0.17515924013016604</v>
      </c>
      <c r="G115" s="81"/>
      <c r="J115" s="95" t="s">
        <v>114</v>
      </c>
      <c r="K115" s="96"/>
      <c r="L115" s="96"/>
      <c r="M115" s="96"/>
      <c r="N115" s="96"/>
      <c r="O115" s="96"/>
      <c r="P115" s="96"/>
      <c r="Q115" s="96"/>
      <c r="R115" s="97"/>
    </row>
    <row r="116" spans="2:18" ht="21.75" customHeight="1">
      <c r="B116" s="75" t="s">
        <v>82</v>
      </c>
      <c r="C116" s="76"/>
      <c r="D116" s="77">
        <f>+E116/E101</f>
        <v>0.26960785370708035</v>
      </c>
      <c r="E116" s="78">
        <f>+E105-E115</f>
        <v>202676.75675461511</v>
      </c>
      <c r="F116" s="87">
        <f>+E116/E103</f>
        <v>0.17515924013016604</v>
      </c>
      <c r="G116" s="83"/>
      <c r="J116" s="98"/>
      <c r="K116" s="99"/>
      <c r="L116" s="99"/>
      <c r="M116" s="99"/>
      <c r="N116" s="99"/>
      <c r="O116" s="99"/>
      <c r="P116" s="99"/>
      <c r="Q116" s="99"/>
      <c r="R116" s="100"/>
    </row>
    <row r="117" spans="2:18" ht="15.75">
      <c r="B117" s="2"/>
      <c r="E117" s="11"/>
      <c r="F117" s="11"/>
      <c r="J117" s="98"/>
      <c r="K117" s="99"/>
      <c r="L117" s="99"/>
      <c r="M117" s="99"/>
      <c r="N117" s="99"/>
      <c r="O117" s="99"/>
      <c r="P117" s="99"/>
      <c r="Q117" s="99"/>
      <c r="R117" s="100"/>
    </row>
    <row r="118" spans="2:18">
      <c r="E118" s="11"/>
      <c r="F118" s="11"/>
      <c r="J118" s="101"/>
      <c r="K118" s="102"/>
      <c r="L118" s="102"/>
      <c r="M118" s="102"/>
      <c r="N118" s="102"/>
      <c r="O118" s="102"/>
      <c r="P118" s="102"/>
      <c r="Q118" s="102"/>
      <c r="R118" s="103"/>
    </row>
    <row r="119" spans="2:18">
      <c r="E119" s="11"/>
      <c r="F119" s="11"/>
    </row>
    <row r="120" spans="2:18">
      <c r="E120" s="11"/>
      <c r="F120" s="11"/>
    </row>
    <row r="121" spans="2:18">
      <c r="E121" s="11"/>
      <c r="F121" s="11"/>
      <c r="K121" s="104" t="s">
        <v>115</v>
      </c>
      <c r="L121" s="104"/>
      <c r="M121" s="104"/>
      <c r="N121" s="104"/>
      <c r="O121" s="104"/>
      <c r="P121" s="104"/>
      <c r="Q121" s="104"/>
    </row>
    <row r="122" spans="2:18">
      <c r="E122" s="11"/>
      <c r="F122" s="11"/>
      <c r="K122" s="104"/>
      <c r="L122" s="104"/>
      <c r="M122" s="104"/>
      <c r="N122" s="104"/>
      <c r="O122" s="104"/>
      <c r="P122" s="104"/>
      <c r="Q122" s="104"/>
    </row>
    <row r="123" spans="2:18">
      <c r="E123" s="11"/>
      <c r="F123" s="11"/>
      <c r="K123" s="104"/>
      <c r="L123" s="104"/>
      <c r="M123" s="104"/>
      <c r="N123" s="104"/>
      <c r="O123" s="104"/>
      <c r="P123" s="104"/>
      <c r="Q123" s="104"/>
    </row>
    <row r="124" spans="2:18">
      <c r="E124" s="11"/>
      <c r="F124" s="11"/>
    </row>
    <row r="125" spans="2:18">
      <c r="E125" s="11"/>
      <c r="F125" s="11"/>
    </row>
    <row r="126" spans="2:18">
      <c r="E126" s="11"/>
      <c r="F126" s="11"/>
    </row>
    <row r="127" spans="2:18">
      <c r="E127" s="11"/>
      <c r="F127" s="11"/>
    </row>
    <row r="128" spans="2:18">
      <c r="E128" s="11"/>
      <c r="F128" s="11"/>
    </row>
    <row r="129" spans="5:6">
      <c r="E129" s="11"/>
      <c r="F129" s="11"/>
    </row>
    <row r="130" spans="5:6">
      <c r="E130" s="11"/>
      <c r="F130" s="11"/>
    </row>
    <row r="131" spans="5:6">
      <c r="E131" s="11"/>
      <c r="F131" s="11"/>
    </row>
    <row r="132" spans="5:6">
      <c r="E132" s="11"/>
      <c r="F132" s="11"/>
    </row>
    <row r="133" spans="5:6">
      <c r="E133" s="11"/>
      <c r="F133" s="11"/>
    </row>
    <row r="134" spans="5:6">
      <c r="E134" s="11"/>
      <c r="F134" s="11"/>
    </row>
    <row r="135" spans="5:6">
      <c r="E135" s="11"/>
      <c r="F135" s="11"/>
    </row>
    <row r="136" spans="5:6">
      <c r="E136" s="11"/>
      <c r="F136" s="11"/>
    </row>
    <row r="137" spans="5:6">
      <c r="E137" s="11"/>
      <c r="F137" s="11"/>
    </row>
    <row r="138" spans="5:6">
      <c r="E138" s="11"/>
      <c r="F138" s="11"/>
    </row>
    <row r="139" spans="5:6">
      <c r="E139" s="11"/>
      <c r="F139" s="11"/>
    </row>
    <row r="140" spans="5:6">
      <c r="E140" s="11"/>
      <c r="F140" s="11"/>
    </row>
    <row r="141" spans="5:6">
      <c r="E141" s="11"/>
      <c r="F141" s="11"/>
    </row>
    <row r="142" spans="5:6">
      <c r="E142" s="11"/>
      <c r="F142" s="11"/>
    </row>
    <row r="143" spans="5:6">
      <c r="E143" s="11"/>
      <c r="F143" s="11"/>
    </row>
    <row r="144" spans="5:6">
      <c r="E144" s="11"/>
      <c r="F144" s="11"/>
    </row>
  </sheetData>
  <mergeCells count="5">
    <mergeCell ref="B44:E44"/>
    <mergeCell ref="B101:D101"/>
    <mergeCell ref="A1:D1"/>
    <mergeCell ref="J115:R118"/>
    <mergeCell ref="K121:Q123"/>
  </mergeCells>
  <pageMargins left="0.43307086614173229" right="0.15" top="0.74803149606299213" bottom="0.74803149606299213" header="0.31496062992125984" footer="0.31496062992125984"/>
  <pageSetup paperSize="9" scale="90" orientation="portrait" r:id="rId1"/>
  <rowBreaks count="2" manualBreakCount="2">
    <brk id="47" max="5" man="1"/>
    <brk id="98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Suinvestitor</vt:lpstr>
      <vt:lpstr>Suinvestitor!Print_Area</vt:lpstr>
    </vt:vector>
  </TitlesOfParts>
  <Company>GZV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Slobodan</dc:creator>
  <cp:lastModifiedBy>DUSKO</cp:lastModifiedBy>
  <cp:lastPrinted>2013-12-17T13:48:50Z</cp:lastPrinted>
  <dcterms:created xsi:type="dcterms:W3CDTF">2009-10-02T10:22:04Z</dcterms:created>
  <dcterms:modified xsi:type="dcterms:W3CDTF">2015-11-06T10:25:48Z</dcterms:modified>
</cp:coreProperties>
</file>